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BORATORIO DE AGUAS MANTA\MEMORIAS\"/>
    </mc:Choice>
  </mc:AlternateContent>
  <bookViews>
    <workbookView xWindow="0" yWindow="0" windowWidth="20490" windowHeight="7155"/>
  </bookViews>
  <sheets>
    <sheet name="t6" sheetId="1" r:id="rId1"/>
    <sheet name="t7" sheetId="2" r:id="rId2"/>
  </sheets>
  <definedNames>
    <definedName name="_______ZZ100" localSheetId="0">#REF!</definedName>
    <definedName name="_______ZZ100" localSheetId="1">#REF!</definedName>
    <definedName name="_______ZZ100">#REF!</definedName>
    <definedName name="______ZZ100" localSheetId="0">#REF!</definedName>
    <definedName name="______ZZ100" localSheetId="1">#REF!</definedName>
    <definedName name="______ZZ100">#REF!</definedName>
    <definedName name="_____ZZ100" localSheetId="0">#REF!</definedName>
    <definedName name="_____ZZ100" localSheetId="1">#REF!</definedName>
    <definedName name="_____ZZ100">#REF!</definedName>
    <definedName name="____ZZ100" localSheetId="0">#REF!</definedName>
    <definedName name="____ZZ100" localSheetId="1">#REF!</definedName>
    <definedName name="____ZZ100">#REF!</definedName>
    <definedName name="___ZZ100" localSheetId="0">#REF!</definedName>
    <definedName name="___ZZ100" localSheetId="1">#REF!</definedName>
    <definedName name="___ZZ100">#REF!</definedName>
    <definedName name="__ZZ100" localSheetId="0">#REF!</definedName>
    <definedName name="__ZZ100" localSheetId="1">#REF!</definedName>
    <definedName name="__ZZ100">#REF!</definedName>
    <definedName name="_ZZ100" localSheetId="0">#REF!</definedName>
    <definedName name="_ZZ100" localSheetId="1">#REF!</definedName>
    <definedName name="_ZZ100">#REF!</definedName>
    <definedName name="A_IMPRESIÓN_IM" localSheetId="0">#REF!</definedName>
    <definedName name="A_IMPRESIÓN_IM" localSheetId="1">#REF!</definedName>
    <definedName name="A_IMPRESIÓN_IM">#REF!</definedName>
    <definedName name="_xlnm.Print_Area" localSheetId="1">'t7'!$A$1:$I$63</definedName>
    <definedName name="BNN" localSheetId="0">#REF!</definedName>
    <definedName name="BNN" localSheetId="1">#REF!</definedName>
    <definedName name="BNN">#REF!</definedName>
    <definedName name="BOR" localSheetId="0">#REF!</definedName>
    <definedName name="BOR" localSheetId="1">#REF!</definedName>
    <definedName name="BOR">#REF!</definedName>
    <definedName name="BPR" localSheetId="0">#REF!</definedName>
    <definedName name="BPR" localSheetId="1">#REF!</definedName>
    <definedName name="BPR">#REF!</definedName>
    <definedName name="CDER" localSheetId="0">#REF!</definedName>
    <definedName name="CDER" localSheetId="1">#REF!</definedName>
    <definedName name="CDER">#REF!</definedName>
    <definedName name="CLAS3" localSheetId="0">#REF!</definedName>
    <definedName name="CLAS3" localSheetId="1">#REF!</definedName>
    <definedName name="CLAS3">#REF!</definedName>
    <definedName name="CLASADELCA3" localSheetId="0">#REF!</definedName>
    <definedName name="CLASADELCA3" localSheetId="1">#REF!</definedName>
    <definedName name="CLASADELCA3">#REF!</definedName>
    <definedName name="CLASADELCA4" localSheetId="0">#REF!</definedName>
    <definedName name="CLASADELCA4" localSheetId="1">#REF!</definedName>
    <definedName name="CLASADELCA4">#REF!</definedName>
    <definedName name="DEL" localSheetId="0">#REF!</definedName>
    <definedName name="DEL" localSheetId="1">#REF!</definedName>
    <definedName name="DEL">#REF!</definedName>
    <definedName name="DELL" localSheetId="0">#REF!</definedName>
    <definedName name="DELL" localSheetId="1">#REF!</definedName>
    <definedName name="DELL">#REF!</definedName>
    <definedName name="FER" localSheetId="0">#REF!</definedName>
    <definedName name="FER" localSheetId="1">#REF!</definedName>
    <definedName name="FER">#REF!</definedName>
    <definedName name="GTC" localSheetId="0">#REF!</definedName>
    <definedName name="GTC" localSheetId="1">#REF!</definedName>
    <definedName name="GTC">#REF!</definedName>
    <definedName name="GTS" localSheetId="0">#REF!</definedName>
    <definedName name="GTS" localSheetId="1">#REF!</definedName>
    <definedName name="GTS">#REF!</definedName>
    <definedName name="HUM" localSheetId="0">#REF!</definedName>
    <definedName name="HUM" localSheetId="1">#REF!</definedName>
    <definedName name="HUM">#REF!</definedName>
    <definedName name="I" localSheetId="0">#REF!</definedName>
    <definedName name="I" localSheetId="1">#REF!</definedName>
    <definedName name="I">#REF!</definedName>
    <definedName name="LFX" localSheetId="0">#REF!</definedName>
    <definedName name="LFX" localSheetId="1">#REF!</definedName>
    <definedName name="LFX">#REF!</definedName>
    <definedName name="lz" localSheetId="0">#REF!</definedName>
    <definedName name="lz" localSheetId="1">#REF!</definedName>
    <definedName name="lz">#REF!</definedName>
    <definedName name="MIRI" localSheetId="0">#REF!</definedName>
    <definedName name="MIRI" localSheetId="1">#REF!</definedName>
    <definedName name="MIRI">#REF!</definedName>
    <definedName name="NUT" localSheetId="0">#REF!</definedName>
    <definedName name="NUT" localSheetId="1">#REF!</definedName>
    <definedName name="NUT">#REF!</definedName>
    <definedName name="OPA" localSheetId="0">#REF!</definedName>
    <definedName name="OPA" localSheetId="1">#REF!</definedName>
    <definedName name="OPA">#REF!</definedName>
    <definedName name="PRSTAANA" localSheetId="0">#REF!</definedName>
    <definedName name="PRSTAANA" localSheetId="1">#REF!</definedName>
    <definedName name="PRSTAANA">#REF!</definedName>
    <definedName name="QTK" localSheetId="0">#REF!</definedName>
    <definedName name="QTK" localSheetId="1">#REF!</definedName>
    <definedName name="QTK">#REF!</definedName>
    <definedName name="quimfisic" localSheetId="0">#REF!</definedName>
    <definedName name="quimfisic" localSheetId="1">#REF!</definedName>
    <definedName name="quimfisic">#REF!</definedName>
    <definedName name="UNIVRS" localSheetId="0">#REF!</definedName>
    <definedName name="UNIVRS" localSheetId="1">#REF!</definedName>
    <definedName name="UNIVRS">#REF!</definedName>
    <definedName name="VRDE" localSheetId="0">#REF!</definedName>
    <definedName name="VRDE" localSheetId="1">#REF!</definedName>
    <definedName name="VRDE">#REF!</definedName>
    <definedName name="WSCO" localSheetId="0">#REF!</definedName>
    <definedName name="WSCO" localSheetId="1">#REF!</definedName>
    <definedName name="WSC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2" l="1"/>
  <c r="G57" i="2"/>
  <c r="G56" i="2"/>
  <c r="G55" i="2"/>
  <c r="G59" i="2" s="1"/>
  <c r="G47" i="2"/>
  <c r="G46" i="2"/>
  <c r="G45" i="2"/>
  <c r="G44" i="2"/>
  <c r="G48" i="2" s="1"/>
  <c r="H32" i="2"/>
  <c r="G32" i="2"/>
  <c r="F32" i="2"/>
  <c r="E32" i="2"/>
  <c r="D32" i="2"/>
  <c r="H30" i="2"/>
  <c r="H34" i="2" s="1"/>
  <c r="H36" i="2" s="1"/>
  <c r="G30" i="2"/>
  <c r="G34" i="2" s="1"/>
  <c r="G36" i="2" s="1"/>
  <c r="F30" i="2"/>
  <c r="F34" i="2" s="1"/>
  <c r="F36" i="2" s="1"/>
  <c r="E30" i="2"/>
  <c r="E34" i="2" s="1"/>
  <c r="E36" i="2" s="1"/>
  <c r="D30" i="2"/>
  <c r="D34" i="2" s="1"/>
  <c r="D36" i="2" s="1"/>
  <c r="D26" i="2"/>
  <c r="F20" i="2"/>
  <c r="H51" i="1"/>
  <c r="H50" i="1"/>
  <c r="H49" i="1"/>
  <c r="H48" i="1"/>
  <c r="H52" i="1" s="1"/>
  <c r="D57" i="1" s="1"/>
  <c r="G56" i="1" s="1"/>
  <c r="E44" i="1"/>
  <c r="D44" i="1"/>
  <c r="H43" i="1"/>
  <c r="I43" i="1" s="1"/>
  <c r="F43" i="1"/>
  <c r="H42" i="1"/>
  <c r="H44" i="1" s="1"/>
  <c r="D54" i="1" s="1"/>
  <c r="F42" i="1"/>
  <c r="F44" i="1" s="1"/>
  <c r="F29" i="1"/>
  <c r="F32" i="1" s="1"/>
  <c r="F35" i="1" s="1"/>
  <c r="E29" i="1"/>
  <c r="E32" i="1" s="1"/>
  <c r="E35" i="1" s="1"/>
  <c r="F28" i="1"/>
  <c r="F31" i="1" s="1"/>
  <c r="F34" i="1" s="1"/>
  <c r="E28" i="1"/>
  <c r="E31" i="1" s="1"/>
  <c r="E34" i="1" s="1"/>
  <c r="E36" i="1" s="1"/>
  <c r="E37" i="1" s="1"/>
  <c r="F36" i="1" l="1"/>
  <c r="F37" i="1" s="1"/>
  <c r="G43" i="1"/>
  <c r="G42" i="1"/>
  <c r="G44" i="1" s="1"/>
  <c r="D53" i="1"/>
  <c r="I42" i="1"/>
  <c r="I44" i="1" s="1"/>
</calcChain>
</file>

<file path=xl/sharedStrings.xml><?xml version="1.0" encoding="utf-8"?>
<sst xmlns="http://schemas.openxmlformats.org/spreadsheetml/2006/main" count="92" uniqueCount="69">
  <si>
    <t>CONSULTORIA Y GEOTECNIA</t>
  </si>
  <si>
    <t>Ing. Marco Peñaherrera C.</t>
  </si>
  <si>
    <t>Av. Manabí - Tef. 2653314 - Portoviejo</t>
  </si>
  <si>
    <t>OBRA:</t>
  </si>
  <si>
    <t>EDIFICIO PARA LABORATORIO DE AGUAS DE LA EPAM</t>
  </si>
  <si>
    <t>SITUACION:</t>
  </si>
  <si>
    <t>SITIO COLORADO - CANTON MANTA</t>
  </si>
  <si>
    <t>PARA:</t>
  </si>
  <si>
    <t>ARQ. RUBEN FELIX D. - CONSULTOR</t>
  </si>
  <si>
    <t>INFORME GEOTECNICO:</t>
  </si>
  <si>
    <t>ESTUDIO GEOTECNICO PARA LA CIMENTACION</t>
  </si>
  <si>
    <t>9.-DISEÑO DE PAVIMENTO.-</t>
  </si>
  <si>
    <t xml:space="preserve">Se ha proyectado la construccion de un sistema de accesos y calles internas con pavimento, </t>
  </si>
  <si>
    <t>por lo que se ha determinado elCBR decampo mediante el uso del DCP, cuyos valores se enlistan</t>
  </si>
  <si>
    <t>a continuacion:</t>
  </si>
  <si>
    <t>PRUEBA</t>
  </si>
  <si>
    <t>PROFUNDIDAD</t>
  </si>
  <si>
    <t>m</t>
  </si>
  <si>
    <t>HINCA/GOLPE</t>
  </si>
  <si>
    <t>INDICE DCP</t>
  </si>
  <si>
    <t>CBR</t>
  </si>
  <si>
    <t>Mr</t>
  </si>
  <si>
    <t>TRAFICO LIVIANO:</t>
  </si>
  <si>
    <t>TIPO</t>
  </si>
  <si>
    <t>TPDAo</t>
  </si>
  <si>
    <t>TASA INCR</t>
  </si>
  <si>
    <t>TPDAf10</t>
  </si>
  <si>
    <t>%</t>
  </si>
  <si>
    <t>TPDAf30</t>
  </si>
  <si>
    <t>Camion 1</t>
  </si>
  <si>
    <t>Camion 2</t>
  </si>
  <si>
    <t>CARGA TOTAL</t>
  </si>
  <si>
    <t>CARGA/EJE</t>
  </si>
  <si>
    <t>DISTRIBUCION</t>
  </si>
  <si>
    <t>COEFICIENT</t>
  </si>
  <si>
    <t>FCE</t>
  </si>
  <si>
    <t>Ton</t>
  </si>
  <si>
    <t>CAMION 1</t>
  </si>
  <si>
    <t>CAMION 2</t>
  </si>
  <si>
    <t>TPDAo:</t>
  </si>
  <si>
    <t>TPDAf:</t>
  </si>
  <si>
    <t>DD:</t>
  </si>
  <si>
    <t>DF:</t>
  </si>
  <si>
    <t>ESALS:</t>
  </si>
  <si>
    <t>FCE:</t>
  </si>
  <si>
    <t>PERIODO:</t>
  </si>
  <si>
    <t>NE ASUMIDO:</t>
  </si>
  <si>
    <t>ECUACION DE COMPROBACION:</t>
  </si>
  <si>
    <t>LOGW18</t>
  </si>
  <si>
    <t>CONSTANTES</t>
  </si>
  <si>
    <t>Zr * So:</t>
  </si>
  <si>
    <t>LOG APSI:</t>
  </si>
  <si>
    <t>MRk:</t>
  </si>
  <si>
    <t>VARIABLES:</t>
  </si>
  <si>
    <t>G:</t>
  </si>
  <si>
    <t>D:</t>
  </si>
  <si>
    <t>Se tiene un valor de NE igual a 2.0</t>
  </si>
  <si>
    <t>ALTERNATIVA 1</t>
  </si>
  <si>
    <t>CAPAS</t>
  </si>
  <si>
    <t>COEFICIENTE</t>
  </si>
  <si>
    <t>ESPESOR</t>
  </si>
  <si>
    <t>CE PARCIAL</t>
  </si>
  <si>
    <t>MEJORAMIENTO</t>
  </si>
  <si>
    <t>SUB-BASE</t>
  </si>
  <si>
    <t xml:space="preserve">BASE </t>
  </si>
  <si>
    <t>CONCRETO ASFALTICO</t>
  </si>
  <si>
    <t>NUMERO ESTRUCTURAL:</t>
  </si>
  <si>
    <t>ALTERNATIVA 2</t>
  </si>
  <si>
    <t>DTSB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</si>
</sst>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b/>
      <sz val="8"/>
      <name val="SassyScript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3" fillId="0" borderId="0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0" fontId="4" fillId="2" borderId="6" xfId="1" applyFont="1" applyFill="1" applyBorder="1"/>
    <xf numFmtId="0" fontId="5" fillId="2" borderId="8" xfId="1" applyFont="1" applyFill="1" applyBorder="1"/>
    <xf numFmtId="0" fontId="6" fillId="2" borderId="8" xfId="1" applyFont="1" applyFill="1" applyBorder="1" applyAlignment="1">
      <alignment horizontal="left"/>
    </xf>
    <xf numFmtId="0" fontId="4" fillId="2" borderId="8" xfId="1" applyFont="1" applyFill="1" applyBorder="1"/>
    <xf numFmtId="0" fontId="7" fillId="0" borderId="0" xfId="2" applyFont="1" applyBorder="1"/>
    <xf numFmtId="0" fontId="7" fillId="0" borderId="0" xfId="1" applyFont="1" applyBorder="1"/>
    <xf numFmtId="0" fontId="7" fillId="0" borderId="5" xfId="1" applyFont="1" applyBorder="1"/>
    <xf numFmtId="0" fontId="7" fillId="0" borderId="4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2" fillId="0" borderId="0" xfId="2" applyFont="1" applyBorder="1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1" fontId="2" fillId="0" borderId="9" xfId="2" applyNumberFormat="1" applyFont="1" applyBorder="1" applyAlignment="1">
      <alignment horizontal="center"/>
    </xf>
    <xf numFmtId="2" fontId="2" fillId="3" borderId="13" xfId="2" applyNumberFormat="1" applyFont="1" applyFill="1" applyBorder="1" applyAlignment="1">
      <alignment horizontal="center"/>
    </xf>
    <xf numFmtId="1" fontId="2" fillId="0" borderId="11" xfId="2" applyNumberFormat="1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1" fontId="2" fillId="0" borderId="14" xfId="2" applyNumberFormat="1" applyFont="1" applyBorder="1" applyAlignment="1">
      <alignment horizontal="center"/>
    </xf>
    <xf numFmtId="2" fontId="2" fillId="3" borderId="10" xfId="2" applyNumberFormat="1" applyFont="1" applyFill="1" applyBorder="1" applyAlignment="1">
      <alignment horizontal="center"/>
    </xf>
    <xf numFmtId="1" fontId="2" fillId="0" borderId="15" xfId="2" applyNumberFormat="1" applyFont="1" applyBorder="1" applyAlignment="1">
      <alignment horizontal="center"/>
    </xf>
    <xf numFmtId="2" fontId="2" fillId="0" borderId="15" xfId="2" applyNumberFormat="1" applyFont="1" applyBorder="1" applyAlignment="1">
      <alignment horizontal="center"/>
    </xf>
    <xf numFmtId="2" fontId="2" fillId="0" borderId="16" xfId="2" applyNumberFormat="1" applyFont="1" applyBorder="1" applyAlignment="1">
      <alignment horizontal="center"/>
    </xf>
    <xf numFmtId="0" fontId="2" fillId="0" borderId="11" xfId="2" applyFont="1" applyBorder="1"/>
    <xf numFmtId="1" fontId="2" fillId="4" borderId="11" xfId="2" applyNumberFormat="1" applyFont="1" applyFill="1" applyBorder="1" applyAlignment="1">
      <alignment horizontal="center"/>
    </xf>
    <xf numFmtId="1" fontId="2" fillId="5" borderId="11" xfId="2" applyNumberFormat="1" applyFont="1" applyFill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2" fillId="0" borderId="4" xfId="2" applyFont="1" applyBorder="1"/>
    <xf numFmtId="165" fontId="2" fillId="0" borderId="11" xfId="2" applyNumberFormat="1" applyFont="1" applyBorder="1" applyAlignment="1">
      <alignment horizontal="center"/>
    </xf>
    <xf numFmtId="164" fontId="2" fillId="6" borderId="11" xfId="2" applyNumberFormat="1" applyFont="1" applyFill="1" applyBorder="1" applyAlignment="1">
      <alignment horizontal="center"/>
    </xf>
    <xf numFmtId="2" fontId="2" fillId="0" borderId="11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0" fontId="1" fillId="0" borderId="4" xfId="1" applyBorder="1"/>
    <xf numFmtId="0" fontId="2" fillId="0" borderId="0" xfId="2" applyFont="1" applyFill="1" applyBorder="1"/>
    <xf numFmtId="165" fontId="2" fillId="7" borderId="11" xfId="2" applyNumberFormat="1" applyFont="1" applyFill="1" applyBorder="1" applyAlignment="1">
      <alignment horizontal="center"/>
    </xf>
    <xf numFmtId="0" fontId="1" fillId="0" borderId="5" xfId="1" applyBorder="1"/>
    <xf numFmtId="2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right"/>
    </xf>
    <xf numFmtId="43" fontId="2" fillId="0" borderId="0" xfId="3" applyFont="1" applyFill="1" applyBorder="1"/>
    <xf numFmtId="165" fontId="2" fillId="0" borderId="0" xfId="2" applyNumberFormat="1" applyFont="1" applyFill="1" applyBorder="1"/>
    <xf numFmtId="0" fontId="1" fillId="0" borderId="6" xfId="1" applyBorder="1"/>
    <xf numFmtId="0" fontId="2" fillId="0" borderId="8" xfId="2" applyFont="1" applyBorder="1"/>
    <xf numFmtId="0" fontId="2" fillId="0" borderId="8" xfId="2" applyFont="1" applyFill="1" applyBorder="1"/>
    <xf numFmtId="165" fontId="2" fillId="0" borderId="8" xfId="2" applyNumberFormat="1" applyFont="1" applyFill="1" applyBorder="1" applyAlignment="1">
      <alignment horizontal="center"/>
    </xf>
    <xf numFmtId="0" fontId="1" fillId="0" borderId="7" xfId="1" applyBorder="1"/>
    <xf numFmtId="0" fontId="7" fillId="0" borderId="4" xfId="1" applyFont="1" applyFill="1" applyBorder="1" applyAlignment="1">
      <alignment horizontal="left"/>
    </xf>
    <xf numFmtId="2" fontId="2" fillId="0" borderId="0" xfId="2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164" fontId="7" fillId="0" borderId="0" xfId="2" applyNumberFormat="1" applyFont="1" applyFill="1" applyBorder="1"/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7" borderId="0" xfId="2" applyFont="1" applyFill="1" applyBorder="1"/>
    <xf numFmtId="0" fontId="0" fillId="0" borderId="0" xfId="0" applyBorder="1"/>
    <xf numFmtId="0" fontId="2" fillId="0" borderId="0" xfId="2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1" applyFont="1" applyFill="1" applyBorder="1"/>
    <xf numFmtId="0" fontId="2" fillId="0" borderId="5" xfId="1" applyFont="1" applyFill="1" applyBorder="1"/>
    <xf numFmtId="164" fontId="2" fillId="0" borderId="0" xfId="2" applyNumberFormat="1" applyFont="1" applyBorder="1"/>
    <xf numFmtId="0" fontId="2" fillId="0" borderId="5" xfId="2" applyFont="1" applyFill="1" applyBorder="1" applyAlignment="1">
      <alignment horizontal="center"/>
    </xf>
    <xf numFmtId="0" fontId="2" fillId="0" borderId="11" xfId="2" applyFont="1" applyBorder="1" applyAlignment="1"/>
    <xf numFmtId="1" fontId="2" fillId="0" borderId="0" xfId="2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>
      <alignment horizontal="center"/>
    </xf>
    <xf numFmtId="164" fontId="2" fillId="0" borderId="11" xfId="2" applyNumberFormat="1" applyFont="1" applyBorder="1"/>
    <xf numFmtId="0" fontId="2" fillId="0" borderId="0" xfId="1" applyFont="1" applyFill="1" applyBorder="1" applyAlignment="1">
      <alignment horizontal="center"/>
    </xf>
    <xf numFmtId="0" fontId="2" fillId="0" borderId="4" xfId="2" applyFont="1" applyFill="1" applyBorder="1"/>
    <xf numFmtId="164" fontId="7" fillId="7" borderId="0" xfId="2" applyNumberFormat="1" applyFont="1" applyFill="1" applyBorder="1"/>
    <xf numFmtId="0" fontId="1" fillId="0" borderId="4" xfId="1" applyFill="1" applyBorder="1"/>
    <xf numFmtId="0" fontId="1" fillId="0" borderId="5" xfId="1" applyFill="1" applyBorder="1"/>
  </cellXfs>
  <cellStyles count="4">
    <cellStyle name="Millares 3" xfId="3"/>
    <cellStyle name="Normal" xfId="0" builtinId="0"/>
    <cellStyle name="Normal 2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28575</xdr:rowOff>
    </xdr:from>
    <xdr:to>
      <xdr:col>2</xdr:col>
      <xdr:colOff>552450</xdr:colOff>
      <xdr:row>5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61950"/>
          <a:ext cx="10953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28575</xdr:rowOff>
    </xdr:from>
    <xdr:to>
      <xdr:col>2</xdr:col>
      <xdr:colOff>552450</xdr:colOff>
      <xdr:row>5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61950"/>
          <a:ext cx="10953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2"/>
  <sheetViews>
    <sheetView tabSelected="1" topLeftCell="A7" workbookViewId="0">
      <selection activeCell="I9" sqref="I9"/>
    </sheetView>
  </sheetViews>
  <sheetFormatPr baseColWidth="10" defaultRowHeight="12.75"/>
  <cols>
    <col min="1" max="1" width="3.85546875" style="1" customWidth="1"/>
    <col min="2" max="4" width="11.42578125" style="1"/>
    <col min="5" max="5" width="13.42578125" style="1" bestFit="1" customWidth="1"/>
    <col min="6" max="16384" width="11.42578125" style="1"/>
  </cols>
  <sheetData>
    <row r="2" spans="2:9" ht="13.5" thickBot="1"/>
    <row r="3" spans="2:9">
      <c r="B3" s="2"/>
      <c r="C3" s="3"/>
      <c r="D3" s="4"/>
      <c r="E3" s="4"/>
      <c r="F3" s="4"/>
      <c r="G3" s="4"/>
      <c r="H3" s="4"/>
      <c r="I3" s="3"/>
    </row>
    <row r="4" spans="2:9" ht="15.75">
      <c r="B4" s="5"/>
      <c r="C4" s="6"/>
      <c r="D4" s="7" t="s">
        <v>0</v>
      </c>
      <c r="E4" s="8"/>
      <c r="F4" s="8"/>
      <c r="G4" s="8"/>
      <c r="H4" s="8"/>
      <c r="I4" s="6"/>
    </row>
    <row r="5" spans="2:9">
      <c r="B5" s="5"/>
      <c r="C5" s="6"/>
      <c r="D5" s="8"/>
      <c r="E5" s="8"/>
      <c r="F5" s="8"/>
      <c r="G5" s="8"/>
      <c r="H5" s="8"/>
      <c r="I5" s="6"/>
    </row>
    <row r="6" spans="2:9" ht="13.5" thickBot="1">
      <c r="B6" s="9"/>
      <c r="C6" s="10"/>
      <c r="D6" s="11" t="s">
        <v>1</v>
      </c>
      <c r="E6" s="12"/>
      <c r="F6" s="12"/>
      <c r="G6" s="13" t="s">
        <v>2</v>
      </c>
      <c r="H6" s="14"/>
      <c r="I6" s="10"/>
    </row>
    <row r="7" spans="2:9">
      <c r="B7" s="5"/>
      <c r="C7" s="8"/>
      <c r="D7" s="8"/>
      <c r="E7" s="8"/>
      <c r="F7" s="8"/>
      <c r="G7" s="8"/>
      <c r="H7" s="8"/>
      <c r="I7" s="6"/>
    </row>
    <row r="8" spans="2:9">
      <c r="B8" s="5" t="s">
        <v>3</v>
      </c>
      <c r="C8" s="15" t="s">
        <v>4</v>
      </c>
      <c r="D8" s="15"/>
      <c r="E8" s="16"/>
      <c r="F8" s="16"/>
      <c r="G8" s="16"/>
      <c r="H8" s="16"/>
      <c r="I8" s="17"/>
    </row>
    <row r="9" spans="2:9">
      <c r="B9" s="5"/>
      <c r="C9" s="15"/>
      <c r="D9" s="15"/>
      <c r="E9" s="16"/>
      <c r="F9" s="16"/>
      <c r="G9" s="16"/>
      <c r="H9" s="16"/>
      <c r="I9" s="17">
        <v>6</v>
      </c>
    </row>
    <row r="10" spans="2:9">
      <c r="B10" s="5" t="s">
        <v>5</v>
      </c>
      <c r="C10" s="15" t="s">
        <v>6</v>
      </c>
      <c r="D10" s="15"/>
      <c r="E10" s="16"/>
      <c r="F10" s="16"/>
      <c r="G10" s="16"/>
      <c r="H10" s="16"/>
      <c r="I10" s="17"/>
    </row>
    <row r="11" spans="2:9">
      <c r="B11" s="5"/>
      <c r="C11" s="15"/>
      <c r="D11" s="15"/>
      <c r="E11" s="16"/>
      <c r="F11" s="16"/>
      <c r="G11" s="16"/>
      <c r="H11" s="16"/>
      <c r="I11" s="17"/>
    </row>
    <row r="12" spans="2:9">
      <c r="B12" s="5" t="s">
        <v>7</v>
      </c>
      <c r="C12" s="15" t="s">
        <v>8</v>
      </c>
      <c r="D12" s="15"/>
      <c r="E12" s="16"/>
      <c r="F12" s="16"/>
      <c r="G12" s="16"/>
      <c r="H12" s="16"/>
      <c r="I12" s="17"/>
    </row>
    <row r="13" spans="2:9">
      <c r="B13" s="5"/>
      <c r="C13" s="8"/>
      <c r="D13" s="8"/>
      <c r="E13" s="8"/>
      <c r="F13" s="8"/>
      <c r="G13" s="8"/>
      <c r="H13" s="8"/>
      <c r="I13" s="6"/>
    </row>
    <row r="14" spans="2:9">
      <c r="B14" s="5" t="s">
        <v>9</v>
      </c>
      <c r="C14" s="8"/>
      <c r="D14" s="16" t="s">
        <v>10</v>
      </c>
      <c r="E14" s="16"/>
      <c r="F14" s="16"/>
      <c r="G14" s="16"/>
      <c r="H14" s="16"/>
      <c r="I14" s="6"/>
    </row>
    <row r="15" spans="2:9">
      <c r="B15" s="5"/>
      <c r="C15" s="8"/>
      <c r="D15" s="16"/>
      <c r="E15" s="16"/>
      <c r="F15" s="16"/>
      <c r="G15" s="16"/>
      <c r="H15" s="16"/>
      <c r="I15" s="6"/>
    </row>
    <row r="16" spans="2:9" ht="13.5" thickBot="1">
      <c r="B16" s="5"/>
      <c r="C16" s="8"/>
      <c r="D16" s="8"/>
      <c r="E16" s="8"/>
      <c r="F16" s="8"/>
      <c r="G16" s="8"/>
      <c r="H16" s="8"/>
      <c r="I16" s="6"/>
    </row>
    <row r="17" spans="2:9">
      <c r="B17" s="2"/>
      <c r="C17" s="4"/>
      <c r="D17" s="4"/>
      <c r="E17" s="4"/>
      <c r="F17" s="4"/>
      <c r="G17" s="4"/>
      <c r="H17" s="4"/>
      <c r="I17" s="3"/>
    </row>
    <row r="18" spans="2:9">
      <c r="B18" s="18" t="s">
        <v>11</v>
      </c>
      <c r="C18" s="19"/>
      <c r="D18" s="19" t="s">
        <v>12</v>
      </c>
      <c r="E18" s="19"/>
      <c r="F18" s="19"/>
      <c r="G18" s="19"/>
      <c r="H18" s="19"/>
      <c r="I18" s="20"/>
    </row>
    <row r="19" spans="2:9">
      <c r="B19" s="21"/>
      <c r="C19" s="22"/>
      <c r="D19" s="23" t="s">
        <v>13</v>
      </c>
      <c r="E19" s="22"/>
      <c r="F19" s="22"/>
      <c r="G19" s="22"/>
      <c r="H19" s="22"/>
      <c r="I19" s="20"/>
    </row>
    <row r="20" spans="2:9">
      <c r="B20" s="21"/>
      <c r="C20" s="22"/>
      <c r="D20" s="22" t="s">
        <v>14</v>
      </c>
      <c r="E20" s="22"/>
      <c r="F20" s="22"/>
      <c r="G20" s="22"/>
      <c r="H20" s="22"/>
      <c r="I20" s="20"/>
    </row>
    <row r="21" spans="2:9">
      <c r="B21" s="21"/>
      <c r="C21" s="22"/>
      <c r="D21" s="22"/>
      <c r="E21" s="22"/>
      <c r="F21" s="22"/>
      <c r="G21" s="22"/>
      <c r="H21" s="22"/>
      <c r="I21" s="20"/>
    </row>
    <row r="22" spans="2:9">
      <c r="B22" s="21"/>
      <c r="C22" s="22" t="s">
        <v>15</v>
      </c>
      <c r="D22" s="22"/>
      <c r="E22" s="22">
        <v>1</v>
      </c>
      <c r="F22" s="22">
        <v>2</v>
      </c>
      <c r="G22" s="22"/>
      <c r="H22" s="22"/>
      <c r="I22" s="20"/>
    </row>
    <row r="23" spans="2:9">
      <c r="B23" s="21"/>
      <c r="C23" s="22" t="s">
        <v>16</v>
      </c>
      <c r="D23" s="22"/>
      <c r="E23" s="24"/>
      <c r="F23" s="24"/>
      <c r="G23" s="24"/>
      <c r="H23" s="24"/>
      <c r="I23" s="20"/>
    </row>
    <row r="24" spans="2:9">
      <c r="B24" s="21"/>
      <c r="C24" s="22" t="s">
        <v>17</v>
      </c>
      <c r="D24" s="22"/>
      <c r="E24" s="22"/>
      <c r="F24" s="24"/>
      <c r="G24" s="24"/>
      <c r="H24" s="24"/>
      <c r="I24" s="20"/>
    </row>
    <row r="25" spans="2:9">
      <c r="B25" s="21"/>
      <c r="C25" s="24">
        <v>0.5</v>
      </c>
      <c r="D25" s="22"/>
      <c r="E25" s="22">
        <v>63</v>
      </c>
      <c r="F25" s="25">
        <v>45</v>
      </c>
      <c r="G25" s="24"/>
      <c r="H25" s="24"/>
      <c r="I25" s="20"/>
    </row>
    <row r="26" spans="2:9">
      <c r="B26" s="21"/>
      <c r="C26" s="24">
        <v>1</v>
      </c>
      <c r="D26" s="22"/>
      <c r="E26" s="22">
        <v>147</v>
      </c>
      <c r="F26" s="25">
        <v>151</v>
      </c>
      <c r="G26" s="24"/>
      <c r="H26" s="24"/>
      <c r="I26" s="20"/>
    </row>
    <row r="27" spans="2:9">
      <c r="B27" s="21"/>
      <c r="C27" s="22"/>
      <c r="D27" s="22"/>
      <c r="E27" s="22"/>
      <c r="F27" s="24"/>
      <c r="G27" s="24"/>
      <c r="H27" s="24"/>
      <c r="I27" s="20"/>
    </row>
    <row r="28" spans="2:9">
      <c r="B28" s="21"/>
      <c r="C28" s="22" t="s">
        <v>18</v>
      </c>
      <c r="D28" s="22"/>
      <c r="E28" s="24">
        <f>30/E25</f>
        <v>0.47619047619047616</v>
      </c>
      <c r="F28" s="24">
        <f>30/F25</f>
        <v>0.66666666666666663</v>
      </c>
      <c r="G28" s="24"/>
      <c r="H28" s="24"/>
      <c r="I28" s="20"/>
    </row>
    <row r="29" spans="2:9">
      <c r="B29" s="21"/>
      <c r="C29" s="22"/>
      <c r="D29" s="22"/>
      <c r="E29" s="24">
        <f>30/E26</f>
        <v>0.20408163265306123</v>
      </c>
      <c r="F29" s="24">
        <f>30/F26</f>
        <v>0.19867549668874171</v>
      </c>
      <c r="G29" s="22"/>
      <c r="H29" s="22"/>
      <c r="I29" s="20"/>
    </row>
    <row r="30" spans="2:9">
      <c r="B30" s="21"/>
      <c r="C30" s="22"/>
      <c r="D30" s="22"/>
      <c r="E30" s="22"/>
      <c r="F30" s="24"/>
      <c r="G30" s="24"/>
      <c r="H30" s="24"/>
      <c r="I30" s="20"/>
    </row>
    <row r="31" spans="2:9">
      <c r="B31" s="21"/>
      <c r="C31" s="22" t="s">
        <v>19</v>
      </c>
      <c r="D31" s="22"/>
      <c r="E31" s="24">
        <f>E28/2</f>
        <v>0.23809523809523808</v>
      </c>
      <c r="F31" s="24">
        <f>F28/2</f>
        <v>0.33333333333333331</v>
      </c>
      <c r="G31" s="26"/>
      <c r="H31" s="24"/>
      <c r="I31" s="20"/>
    </row>
    <row r="32" spans="2:9">
      <c r="B32" s="21"/>
      <c r="C32" s="22"/>
      <c r="D32" s="22"/>
      <c r="E32" s="24">
        <f>E29/2</f>
        <v>0.10204081632653061</v>
      </c>
      <c r="F32" s="24">
        <f>F29/2</f>
        <v>9.9337748344370855E-2</v>
      </c>
      <c r="G32" s="23"/>
      <c r="H32" s="23"/>
      <c r="I32" s="20"/>
    </row>
    <row r="33" spans="2:9">
      <c r="B33" s="27"/>
      <c r="C33" s="28"/>
      <c r="D33" s="22"/>
      <c r="E33" s="22"/>
      <c r="F33" s="22"/>
      <c r="G33" s="24"/>
      <c r="H33" s="22"/>
      <c r="I33" s="20"/>
    </row>
    <row r="34" spans="2:9">
      <c r="B34" s="29"/>
      <c r="C34" s="30" t="s">
        <v>20</v>
      </c>
      <c r="D34" s="22"/>
      <c r="E34" s="31">
        <f>1/(0.287*E31)</f>
        <v>14.634146341463415</v>
      </c>
      <c r="F34" s="31">
        <f>1/(0.287*F31)</f>
        <v>10.452961672473869</v>
      </c>
      <c r="G34" s="22"/>
      <c r="H34" s="22"/>
      <c r="I34" s="20"/>
    </row>
    <row r="35" spans="2:9">
      <c r="B35" s="29"/>
      <c r="C35" s="30"/>
      <c r="D35" s="22"/>
      <c r="E35" s="31">
        <f>1/(0.287*E32)</f>
        <v>34.146341463414636</v>
      </c>
      <c r="F35" s="31">
        <f>1/(0.287*F32)</f>
        <v>35.075493612078979</v>
      </c>
      <c r="G35" s="22"/>
      <c r="H35" s="22"/>
      <c r="I35" s="20"/>
    </row>
    <row r="36" spans="2:9">
      <c r="B36" s="29"/>
      <c r="C36" s="30"/>
      <c r="D36" s="22"/>
      <c r="E36" s="24">
        <f>AVERAGE(E34:E35)</f>
        <v>24.390243902439025</v>
      </c>
      <c r="F36" s="24">
        <f>AVERAGE(F34:F35)</f>
        <v>22.764227642276424</v>
      </c>
      <c r="G36" s="22"/>
      <c r="H36" s="22"/>
      <c r="I36" s="20"/>
    </row>
    <row r="37" spans="2:9">
      <c r="B37" s="29"/>
      <c r="C37" s="30" t="s">
        <v>21</v>
      </c>
      <c r="D37" s="22"/>
      <c r="E37" s="25">
        <f>1500*E36</f>
        <v>36585.365853658535</v>
      </c>
      <c r="F37" s="25">
        <f>1500*F36</f>
        <v>34146.341463414639</v>
      </c>
      <c r="G37" s="22"/>
      <c r="H37" s="22"/>
      <c r="I37" s="20"/>
    </row>
    <row r="38" spans="2:9">
      <c r="B38" s="29"/>
      <c r="C38" s="30"/>
      <c r="D38" s="22"/>
      <c r="E38" s="22"/>
      <c r="F38" s="22"/>
      <c r="G38" s="22"/>
      <c r="H38" s="22"/>
      <c r="I38" s="20"/>
    </row>
    <row r="39" spans="2:9">
      <c r="B39" s="32"/>
      <c r="C39" s="19" t="s">
        <v>22</v>
      </c>
      <c r="D39" s="19"/>
      <c r="E39" s="19"/>
      <c r="F39" s="19"/>
      <c r="G39" s="19"/>
      <c r="H39" s="19"/>
      <c r="I39" s="20"/>
    </row>
    <row r="40" spans="2:9">
      <c r="B40" s="32"/>
      <c r="C40" s="19"/>
      <c r="D40" s="8"/>
      <c r="E40" s="8"/>
      <c r="F40" s="8"/>
      <c r="G40" s="8"/>
      <c r="H40" s="8"/>
      <c r="I40" s="6"/>
    </row>
    <row r="41" spans="2:9">
      <c r="B41" s="18"/>
      <c r="C41" s="33" t="s">
        <v>23</v>
      </c>
      <c r="D41" s="33" t="s">
        <v>24</v>
      </c>
      <c r="E41" s="33" t="s">
        <v>25</v>
      </c>
      <c r="F41" s="34" t="s">
        <v>26</v>
      </c>
      <c r="G41" s="35" t="s">
        <v>27</v>
      </c>
      <c r="H41" s="34" t="s">
        <v>28</v>
      </c>
      <c r="I41" s="36" t="s">
        <v>27</v>
      </c>
    </row>
    <row r="42" spans="2:9">
      <c r="B42" s="32"/>
      <c r="C42" s="33" t="s">
        <v>29</v>
      </c>
      <c r="D42" s="37">
        <v>10</v>
      </c>
      <c r="E42" s="38">
        <v>5.26</v>
      </c>
      <c r="F42" s="39">
        <f t="shared" ref="F42:F43" si="0">D42*((1+(0.01*E42))^10)</f>
        <v>16.696815829810415</v>
      </c>
      <c r="G42" s="40">
        <f>100*(F42/F44)</f>
        <v>50</v>
      </c>
      <c r="H42" s="39">
        <f t="shared" ref="H42:H43" si="1">D42*((1+(0.01*E42))^30)</f>
        <v>46.547994082560813</v>
      </c>
      <c r="I42" s="41">
        <f>100*(H42/H44)</f>
        <v>50</v>
      </c>
    </row>
    <row r="43" spans="2:9">
      <c r="B43" s="32"/>
      <c r="C43" s="42" t="s">
        <v>30</v>
      </c>
      <c r="D43" s="43">
        <v>10</v>
      </c>
      <c r="E43" s="44">
        <v>5.26</v>
      </c>
      <c r="F43" s="45">
        <f t="shared" si="0"/>
        <v>16.696815829810415</v>
      </c>
      <c r="G43" s="46">
        <f>100*(F43/F44)</f>
        <v>50</v>
      </c>
      <c r="H43" s="45">
        <f t="shared" si="1"/>
        <v>46.547994082560813</v>
      </c>
      <c r="I43" s="47">
        <f>100*(H43/H44)</f>
        <v>50</v>
      </c>
    </row>
    <row r="44" spans="2:9">
      <c r="B44" s="32"/>
      <c r="C44" s="48"/>
      <c r="D44" s="49">
        <f>SUM(D42:D43)</f>
        <v>20</v>
      </c>
      <c r="E44" s="40">
        <f>AVERAGE(E42:E43)</f>
        <v>5.26</v>
      </c>
      <c r="F44" s="49">
        <f>SUM(F42:F43)</f>
        <v>33.39363165962083</v>
      </c>
      <c r="G44" s="40">
        <f>SUM(G42:G43)</f>
        <v>100</v>
      </c>
      <c r="H44" s="50">
        <f>SUM(H42:H43)</f>
        <v>93.095988165121625</v>
      </c>
      <c r="I44" s="40">
        <f>SUM(I42:I43)</f>
        <v>100</v>
      </c>
    </row>
    <row r="45" spans="2:9">
      <c r="B45" s="32"/>
      <c r="C45" s="19"/>
      <c r="D45" s="51"/>
      <c r="E45" s="30"/>
      <c r="F45" s="30"/>
      <c r="G45" s="30"/>
      <c r="H45" s="52"/>
      <c r="I45" s="6"/>
    </row>
    <row r="46" spans="2:9">
      <c r="B46" s="32"/>
      <c r="C46" s="35" t="s">
        <v>23</v>
      </c>
      <c r="D46" s="35" t="s">
        <v>31</v>
      </c>
      <c r="E46" s="35" t="s">
        <v>32</v>
      </c>
      <c r="F46" s="53" t="s">
        <v>33</v>
      </c>
      <c r="G46" s="54" t="s">
        <v>34</v>
      </c>
      <c r="H46" s="35" t="s">
        <v>35</v>
      </c>
      <c r="I46" s="6"/>
    </row>
    <row r="47" spans="2:9" ht="11.25" customHeight="1">
      <c r="B47" s="32"/>
      <c r="C47" s="35"/>
      <c r="D47" s="35" t="s">
        <v>36</v>
      </c>
      <c r="E47" s="35" t="s">
        <v>36</v>
      </c>
      <c r="F47" s="35" t="s">
        <v>27</v>
      </c>
      <c r="G47" s="35"/>
      <c r="H47" s="48"/>
      <c r="I47" s="6"/>
    </row>
    <row r="48" spans="2:9">
      <c r="B48" s="55"/>
      <c r="C48" s="35" t="s">
        <v>37</v>
      </c>
      <c r="D48" s="40">
        <v>9.3000000000000007</v>
      </c>
      <c r="E48" s="40">
        <v>2.5</v>
      </c>
      <c r="F48" s="40">
        <v>5.21</v>
      </c>
      <c r="G48" s="53">
        <v>3.0000000000000001E-3</v>
      </c>
      <c r="H48" s="56">
        <f t="shared" ref="H48:H51" si="2">0.01 *F48*G48</f>
        <v>1.563E-4</v>
      </c>
      <c r="I48" s="6"/>
    </row>
    <row r="49" spans="2:9">
      <c r="B49" s="29"/>
      <c r="C49" s="35"/>
      <c r="D49" s="40"/>
      <c r="E49" s="40">
        <v>6.8</v>
      </c>
      <c r="F49" s="40">
        <v>5.21</v>
      </c>
      <c r="G49" s="53">
        <v>7.5999999999999998E-2</v>
      </c>
      <c r="H49" s="56">
        <f t="shared" si="2"/>
        <v>3.9595999999999998E-3</v>
      </c>
      <c r="I49" s="6"/>
    </row>
    <row r="50" spans="2:9">
      <c r="B50" s="55"/>
      <c r="C50" s="35" t="s">
        <v>38</v>
      </c>
      <c r="D50" s="40">
        <v>16.600000000000001</v>
      </c>
      <c r="E50" s="40">
        <v>2.6</v>
      </c>
      <c r="F50" s="40">
        <v>5.21</v>
      </c>
      <c r="G50" s="57">
        <v>0.21</v>
      </c>
      <c r="H50" s="56">
        <f t="shared" si="2"/>
        <v>1.0940999999999999E-2</v>
      </c>
      <c r="I50" s="6"/>
    </row>
    <row r="51" spans="2:9">
      <c r="B51" s="32"/>
      <c r="C51" s="48"/>
      <c r="D51" s="48"/>
      <c r="E51" s="35">
        <v>12.1</v>
      </c>
      <c r="F51" s="58">
        <v>0</v>
      </c>
      <c r="G51" s="59">
        <v>4.5</v>
      </c>
      <c r="H51" s="56">
        <f t="shared" si="2"/>
        <v>0</v>
      </c>
      <c r="I51" s="6"/>
    </row>
    <row r="52" spans="2:9">
      <c r="B52" s="60"/>
      <c r="C52" s="28"/>
      <c r="D52" s="28"/>
      <c r="E52" s="28"/>
      <c r="F52" s="61"/>
      <c r="G52" s="61"/>
      <c r="H52" s="62">
        <f>SUM(H48:H51)</f>
        <v>1.5056899999999998E-2</v>
      </c>
      <c r="I52" s="63"/>
    </row>
    <row r="53" spans="2:9">
      <c r="B53" s="60"/>
      <c r="C53" s="61" t="s">
        <v>39</v>
      </c>
      <c r="D53" s="64">
        <f>F44</f>
        <v>33.39363165962083</v>
      </c>
      <c r="E53" s="28"/>
      <c r="F53" s="61"/>
      <c r="G53" s="61"/>
      <c r="H53" s="65"/>
      <c r="I53" s="63"/>
    </row>
    <row r="54" spans="2:9">
      <c r="B54" s="60"/>
      <c r="C54" s="61" t="s">
        <v>40</v>
      </c>
      <c r="D54" s="66">
        <f>H44</f>
        <v>93.095988165121625</v>
      </c>
      <c r="E54" s="28"/>
      <c r="F54" s="61"/>
      <c r="G54" s="61"/>
      <c r="H54" s="65"/>
      <c r="I54" s="63"/>
    </row>
    <row r="55" spans="2:9">
      <c r="B55" s="60"/>
      <c r="C55" s="61" t="s">
        <v>41</v>
      </c>
      <c r="D55" s="67">
        <v>0.5</v>
      </c>
      <c r="E55" s="28"/>
      <c r="F55" s="61"/>
      <c r="G55" s="61"/>
      <c r="H55" s="65"/>
      <c r="I55" s="63"/>
    </row>
    <row r="56" spans="2:9">
      <c r="B56" s="60"/>
      <c r="C56" s="61" t="s">
        <v>42</v>
      </c>
      <c r="D56" s="67">
        <v>1</v>
      </c>
      <c r="E56" s="28"/>
      <c r="F56" s="61" t="s">
        <v>43</v>
      </c>
      <c r="G56" s="64">
        <f>((E50+E51)/2) * D55*D56*D57*D58*365</f>
        <v>605.90847712499988</v>
      </c>
      <c r="H56" s="65"/>
      <c r="I56" s="63"/>
    </row>
    <row r="57" spans="2:9">
      <c r="B57" s="60"/>
      <c r="C57" s="61" t="s">
        <v>44</v>
      </c>
      <c r="D57" s="68">
        <f>H52</f>
        <v>1.5056899999999998E-2</v>
      </c>
      <c r="E57" s="28"/>
      <c r="F57" s="61"/>
      <c r="G57" s="61"/>
      <c r="H57" s="65"/>
      <c r="I57" s="63"/>
    </row>
    <row r="58" spans="2:9">
      <c r="B58" s="60"/>
      <c r="C58" s="61" t="s">
        <v>45</v>
      </c>
      <c r="D58" s="61">
        <v>30</v>
      </c>
      <c r="E58" s="28"/>
      <c r="F58" s="61"/>
      <c r="G58" s="61"/>
      <c r="H58" s="65"/>
      <c r="I58" s="63"/>
    </row>
    <row r="59" spans="2:9">
      <c r="B59" s="60"/>
      <c r="C59" s="28"/>
      <c r="D59" s="28"/>
      <c r="E59" s="28"/>
      <c r="F59" s="61"/>
      <c r="G59" s="61"/>
      <c r="H59" s="65"/>
      <c r="I59" s="63"/>
    </row>
    <row r="60" spans="2:9" ht="13.5" thickBot="1">
      <c r="B60" s="69"/>
      <c r="C60" s="70"/>
      <c r="D60" s="70"/>
      <c r="E60" s="70"/>
      <c r="F60" s="71"/>
      <c r="G60" s="71"/>
      <c r="H60" s="72"/>
      <c r="I60" s="73"/>
    </row>
    <row r="61" spans="2:9">
      <c r="C61" s="28"/>
      <c r="D61" s="28"/>
      <c r="E61" s="28"/>
      <c r="F61" s="61"/>
      <c r="G61" s="61"/>
      <c r="H61" s="65"/>
    </row>
    <row r="62" spans="2:9">
      <c r="C62" s="28"/>
      <c r="D62" s="28"/>
      <c r="E62" s="28"/>
      <c r="F62" s="61"/>
      <c r="G62" s="61"/>
      <c r="H62" s="65"/>
    </row>
  </sheetData>
  <printOptions horizontalCentered="1" verticalCentered="1"/>
  <pageMargins left="0" right="0" top="0" bottom="0" header="0" footer="0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2"/>
  <sheetViews>
    <sheetView topLeftCell="A13" zoomScaleNormal="100" workbookViewId="0">
      <selection activeCell="G51" sqref="G51"/>
    </sheetView>
  </sheetViews>
  <sheetFormatPr baseColWidth="10" defaultRowHeight="12.75"/>
  <cols>
    <col min="1" max="1" width="3.85546875" style="1" customWidth="1"/>
    <col min="2" max="4" width="11.42578125" style="1"/>
    <col min="5" max="5" width="13.42578125" style="1" bestFit="1" customWidth="1"/>
    <col min="6" max="16384" width="11.42578125" style="1"/>
  </cols>
  <sheetData>
    <row r="2" spans="2:9" ht="13.5" thickBot="1"/>
    <row r="3" spans="2:9">
      <c r="B3" s="2"/>
      <c r="C3" s="3"/>
      <c r="D3" s="4"/>
      <c r="E3" s="4"/>
      <c r="F3" s="4"/>
      <c r="G3" s="4"/>
      <c r="H3" s="4"/>
      <c r="I3" s="3"/>
    </row>
    <row r="4" spans="2:9" ht="15.75">
      <c r="B4" s="5"/>
      <c r="C4" s="6"/>
      <c r="D4" s="7" t="s">
        <v>0</v>
      </c>
      <c r="E4" s="8"/>
      <c r="F4" s="8"/>
      <c r="G4" s="8"/>
      <c r="H4" s="8"/>
      <c r="I4" s="6"/>
    </row>
    <row r="5" spans="2:9">
      <c r="B5" s="5"/>
      <c r="C5" s="6"/>
      <c r="D5" s="8"/>
      <c r="E5" s="8"/>
      <c r="F5" s="8"/>
      <c r="G5" s="8"/>
      <c r="H5" s="8"/>
      <c r="I5" s="6"/>
    </row>
    <row r="6" spans="2:9" ht="13.5" thickBot="1">
      <c r="B6" s="9"/>
      <c r="C6" s="10"/>
      <c r="D6" s="11" t="s">
        <v>1</v>
      </c>
      <c r="E6" s="12"/>
      <c r="F6" s="12"/>
      <c r="G6" s="13" t="s">
        <v>2</v>
      </c>
      <c r="H6" s="14"/>
      <c r="I6" s="10"/>
    </row>
    <row r="7" spans="2:9">
      <c r="B7" s="5"/>
      <c r="C7" s="8"/>
      <c r="D7" s="8"/>
      <c r="E7" s="8"/>
      <c r="F7" s="8"/>
      <c r="G7" s="8"/>
      <c r="H7" s="8"/>
      <c r="I7" s="6"/>
    </row>
    <row r="8" spans="2:9">
      <c r="B8" s="5" t="s">
        <v>3</v>
      </c>
      <c r="C8" s="15" t="s">
        <v>4</v>
      </c>
      <c r="D8" s="15"/>
      <c r="E8" s="16"/>
      <c r="F8" s="16"/>
      <c r="G8" s="16"/>
      <c r="H8" s="16"/>
      <c r="I8" s="17"/>
    </row>
    <row r="9" spans="2:9">
      <c r="B9" s="5"/>
      <c r="C9" s="15"/>
      <c r="D9" s="15"/>
      <c r="E9" s="16"/>
      <c r="F9" s="16"/>
      <c r="G9" s="16"/>
      <c r="H9" s="16"/>
      <c r="I9" s="17">
        <v>7</v>
      </c>
    </row>
    <row r="10" spans="2:9">
      <c r="B10" s="5" t="s">
        <v>5</v>
      </c>
      <c r="C10" s="15" t="s">
        <v>6</v>
      </c>
      <c r="D10" s="15"/>
      <c r="E10" s="16"/>
      <c r="F10" s="16"/>
      <c r="G10" s="16"/>
      <c r="H10" s="16"/>
      <c r="I10" s="17"/>
    </row>
    <row r="11" spans="2:9">
      <c r="B11" s="5"/>
      <c r="C11" s="15"/>
      <c r="D11" s="15"/>
      <c r="E11" s="16"/>
      <c r="F11" s="16"/>
      <c r="G11" s="16"/>
      <c r="H11" s="16"/>
      <c r="I11" s="17"/>
    </row>
    <row r="12" spans="2:9">
      <c r="B12" s="5" t="s">
        <v>7</v>
      </c>
      <c r="C12" s="15" t="s">
        <v>8</v>
      </c>
      <c r="D12" s="15"/>
      <c r="E12" s="16"/>
      <c r="F12" s="16"/>
      <c r="G12" s="16"/>
      <c r="H12" s="16"/>
      <c r="I12" s="17"/>
    </row>
    <row r="13" spans="2:9">
      <c r="B13" s="5"/>
      <c r="C13" s="8"/>
      <c r="D13" s="8"/>
      <c r="E13" s="8"/>
      <c r="F13" s="8"/>
      <c r="G13" s="8"/>
      <c r="H13" s="8"/>
      <c r="I13" s="6"/>
    </row>
    <row r="14" spans="2:9">
      <c r="B14" s="5" t="s">
        <v>9</v>
      </c>
      <c r="C14" s="8"/>
      <c r="D14" s="16" t="s">
        <v>10</v>
      </c>
      <c r="E14" s="16"/>
      <c r="F14" s="16"/>
      <c r="G14" s="16"/>
      <c r="H14" s="16"/>
      <c r="I14" s="6"/>
    </row>
    <row r="15" spans="2:9">
      <c r="B15" s="5"/>
      <c r="C15" s="8"/>
      <c r="D15" s="16"/>
      <c r="E15" s="16"/>
      <c r="F15" s="16"/>
      <c r="G15" s="16"/>
      <c r="H15" s="16"/>
      <c r="I15" s="6"/>
    </row>
    <row r="16" spans="2:9" ht="13.5" thickBot="1">
      <c r="B16" s="5"/>
      <c r="C16" s="8"/>
      <c r="D16" s="8"/>
      <c r="E16" s="8"/>
      <c r="F16" s="8"/>
      <c r="G16" s="8"/>
      <c r="H16" s="8"/>
      <c r="I16" s="6"/>
    </row>
    <row r="17" spans="2:9">
      <c r="B17" s="2"/>
      <c r="C17" s="4"/>
      <c r="D17" s="4"/>
      <c r="E17" s="4"/>
      <c r="F17" s="4"/>
      <c r="G17" s="4"/>
      <c r="H17" s="4"/>
      <c r="I17" s="3"/>
    </row>
    <row r="18" spans="2:9">
      <c r="B18" s="74"/>
      <c r="C18" s="61" t="s">
        <v>46</v>
      </c>
      <c r="D18" s="75">
        <v>2</v>
      </c>
      <c r="E18" s="75">
        <v>3</v>
      </c>
      <c r="F18" s="75">
        <v>4</v>
      </c>
      <c r="G18" s="75">
        <v>5</v>
      </c>
      <c r="H18" s="75">
        <v>6</v>
      </c>
      <c r="I18" s="76"/>
    </row>
    <row r="19" spans="2:9">
      <c r="B19" s="77"/>
      <c r="C19" s="61"/>
      <c r="D19" s="78"/>
      <c r="E19" s="61"/>
      <c r="F19" s="79"/>
      <c r="G19" s="61"/>
      <c r="H19" s="79"/>
      <c r="I19" s="76"/>
    </row>
    <row r="20" spans="2:9">
      <c r="B20" s="77"/>
      <c r="C20" s="61" t="s">
        <v>47</v>
      </c>
      <c r="D20" s="78"/>
      <c r="E20" s="80" t="s">
        <v>48</v>
      </c>
      <c r="F20" s="61">
        <f>LOG(605.91)</f>
        <v>2.7824081201957882</v>
      </c>
      <c r="G20" s="81"/>
      <c r="H20" s="79"/>
      <c r="I20" s="76"/>
    </row>
    <row r="21" spans="2:9">
      <c r="B21" s="77"/>
      <c r="C21" s="61"/>
      <c r="D21" s="78"/>
      <c r="E21" s="81"/>
      <c r="F21" s="61"/>
      <c r="G21" s="81"/>
      <c r="H21" s="79"/>
      <c r="I21" s="76"/>
    </row>
    <row r="22" spans="2:9">
      <c r="B22" s="77"/>
      <c r="C22" s="61" t="s">
        <v>49</v>
      </c>
      <c r="D22" s="61"/>
      <c r="E22" s="81"/>
      <c r="F22" s="61"/>
      <c r="G22" s="81"/>
      <c r="H22" s="79"/>
      <c r="I22" s="76"/>
    </row>
    <row r="23" spans="2:9">
      <c r="B23" s="77"/>
      <c r="C23" s="61"/>
      <c r="D23" s="64"/>
      <c r="E23" s="81"/>
      <c r="F23" s="61"/>
      <c r="G23" s="81"/>
      <c r="H23" s="79"/>
      <c r="I23" s="76"/>
    </row>
    <row r="24" spans="2:9">
      <c r="B24" s="77"/>
      <c r="C24" s="61" t="s">
        <v>50</v>
      </c>
      <c r="D24" s="61">
        <v>0.33026</v>
      </c>
      <c r="E24" s="81"/>
      <c r="F24" s="61"/>
      <c r="G24" s="81"/>
      <c r="H24" s="79"/>
      <c r="I24" s="76"/>
    </row>
    <row r="25" spans="2:9">
      <c r="B25" s="77"/>
      <c r="C25" s="61" t="s">
        <v>51</v>
      </c>
      <c r="D25" s="61">
        <v>-8.8941500000000007E-2</v>
      </c>
      <c r="E25" s="61"/>
      <c r="F25" s="61"/>
      <c r="G25" s="82"/>
      <c r="H25" s="61"/>
      <c r="I25" s="76"/>
    </row>
    <row r="26" spans="2:9">
      <c r="B26" s="77"/>
      <c r="C26" s="61" t="s">
        <v>52</v>
      </c>
      <c r="D26" s="61">
        <f>2.32*LOG(3414)-8.07</f>
        <v>0.12717135892661702</v>
      </c>
      <c r="E26" s="61"/>
      <c r="F26" s="61"/>
      <c r="G26" s="61"/>
      <c r="H26" s="61"/>
      <c r="I26" s="76"/>
    </row>
    <row r="27" spans="2:9">
      <c r="B27" s="77"/>
      <c r="C27" s="61"/>
      <c r="D27" s="61"/>
      <c r="E27" s="61"/>
      <c r="F27" s="61"/>
      <c r="G27" s="61"/>
      <c r="H27" s="61"/>
      <c r="I27" s="76"/>
    </row>
    <row r="28" spans="2:9">
      <c r="B28" s="77"/>
      <c r="C28" s="78" t="s">
        <v>53</v>
      </c>
      <c r="D28" s="81"/>
      <c r="E28" s="61"/>
      <c r="F28" s="61"/>
      <c r="G28" s="61"/>
      <c r="H28" s="61"/>
      <c r="I28" s="76"/>
    </row>
    <row r="29" spans="2:9">
      <c r="B29" s="77"/>
      <c r="C29" s="61"/>
      <c r="D29" s="78"/>
      <c r="E29" s="61"/>
      <c r="F29" s="61"/>
      <c r="G29" s="61"/>
      <c r="H29" s="79"/>
      <c r="I29" s="76"/>
    </row>
    <row r="30" spans="2:9">
      <c r="B30" s="77"/>
      <c r="C30" s="61" t="s">
        <v>54</v>
      </c>
      <c r="D30" s="78">
        <f>9.36*LOG(D18+1)-0.2</f>
        <v>4.2658549441760396</v>
      </c>
      <c r="E30" s="78">
        <f>9.36*LOG(E18+1)-0.2</f>
        <v>5.4352815188297274</v>
      </c>
      <c r="F30" s="78">
        <f>9.36*LOG(F18+1)-0.2</f>
        <v>6.3423592405851359</v>
      </c>
      <c r="G30" s="78">
        <f>9.36*LOG(G18+1)-0.2</f>
        <v>7.0834957035909039</v>
      </c>
      <c r="H30" s="78">
        <f>9.36*LOG(H18+1)-0.2</f>
        <v>7.7101176545334429</v>
      </c>
      <c r="I30" s="76"/>
    </row>
    <row r="31" spans="2:9">
      <c r="B31" s="77"/>
      <c r="C31" s="61"/>
      <c r="D31" s="78"/>
      <c r="E31" s="78"/>
      <c r="F31" s="61"/>
      <c r="G31" s="81"/>
      <c r="H31" s="79"/>
      <c r="I31" s="76"/>
    </row>
    <row r="32" spans="2:9">
      <c r="B32" s="77"/>
      <c r="C32" s="61" t="s">
        <v>55</v>
      </c>
      <c r="D32" s="78">
        <f>0.4+((1094/(D18+1)^5.19))</f>
        <v>4.0539113800229831</v>
      </c>
      <c r="E32" s="78">
        <f>0.4+((1094/(E18+1)^5.19))</f>
        <v>1.2209675040669361</v>
      </c>
      <c r="F32" s="78">
        <f>0.4+((1094/(F18+1)^5.19))</f>
        <v>0.65784754423130565</v>
      </c>
      <c r="G32" s="78">
        <f>0.4+((1094/(G18+1)^5.19))</f>
        <v>0.500094988153435</v>
      </c>
      <c r="H32" s="78">
        <f>0.4+((1094/(H18+1)^5.19))</f>
        <v>0.44497368713281665</v>
      </c>
      <c r="I32" s="76"/>
    </row>
    <row r="33" spans="2:9">
      <c r="B33" s="83"/>
      <c r="C33" s="61"/>
      <c r="D33" s="61"/>
      <c r="E33" s="81"/>
      <c r="F33" s="61"/>
      <c r="G33" s="81"/>
      <c r="H33" s="79"/>
      <c r="I33" s="76"/>
    </row>
    <row r="34" spans="2:9">
      <c r="B34" s="84"/>
      <c r="C34" s="61"/>
      <c r="D34" s="85">
        <f>D24+D30+(D25/D32)+D26</f>
        <v>4.7013466276479123</v>
      </c>
      <c r="E34" s="85">
        <f>D24+E30+(D25/E32)+D26</f>
        <v>5.8198677776994279</v>
      </c>
      <c r="F34" s="85">
        <f>D24+F30+(D25/F32)+D26</f>
        <v>6.6645898211856318</v>
      </c>
      <c r="G34" s="85">
        <f>D24+G30+(D25/G32)+D26</f>
        <v>7.36307784965416</v>
      </c>
      <c r="H34" s="85">
        <f>D24+H30+(D25/G32)+D26</f>
        <v>7.9896998005966999</v>
      </c>
      <c r="I34" s="76"/>
    </row>
    <row r="35" spans="2:9">
      <c r="B35" s="84"/>
      <c r="C35" s="61"/>
      <c r="D35" s="61"/>
      <c r="E35" s="81"/>
      <c r="F35" s="61"/>
      <c r="G35" s="81"/>
      <c r="H35" s="79"/>
      <c r="I35" s="76"/>
    </row>
    <row r="36" spans="2:9">
      <c r="B36" s="84"/>
      <c r="C36" s="61"/>
      <c r="D36" s="61">
        <f>10^(D34)</f>
        <v>50274.368910888239</v>
      </c>
      <c r="E36" s="61">
        <f>10^(E34)</f>
        <v>660492.3284576399</v>
      </c>
      <c r="F36" s="61">
        <f>10^(F34)</f>
        <v>4619445.2180852443</v>
      </c>
      <c r="G36" s="61">
        <f>10^(G34)</f>
        <v>23071607.227957312</v>
      </c>
      <c r="H36" s="61">
        <f>10^(H34)</f>
        <v>97656195.411774442</v>
      </c>
      <c r="I36" s="76"/>
    </row>
    <row r="37" spans="2:9">
      <c r="B37" s="84"/>
      <c r="C37" s="86"/>
      <c r="D37" s="86"/>
      <c r="E37" s="86"/>
      <c r="F37" s="86"/>
      <c r="G37" s="86"/>
      <c r="H37" s="86"/>
      <c r="I37" s="76"/>
    </row>
    <row r="38" spans="2:9">
      <c r="B38" s="84"/>
      <c r="C38" s="87" t="s">
        <v>56</v>
      </c>
      <c r="D38" s="88"/>
      <c r="E38" s="88"/>
      <c r="F38" s="88"/>
      <c r="G38" s="88"/>
      <c r="H38" s="88"/>
      <c r="I38" s="76"/>
    </row>
    <row r="39" spans="2:9">
      <c r="B39" s="89"/>
      <c r="C39" s="90"/>
      <c r="D39" s="90"/>
      <c r="E39" s="90"/>
      <c r="F39" s="90"/>
      <c r="G39" s="90"/>
      <c r="H39" s="90"/>
      <c r="I39" s="76"/>
    </row>
    <row r="40" spans="2:9">
      <c r="B40" s="89"/>
      <c r="C40" s="91" t="s">
        <v>57</v>
      </c>
      <c r="D40" s="28"/>
      <c r="E40" s="28"/>
      <c r="F40" s="28"/>
      <c r="G40" s="28"/>
      <c r="H40" s="92"/>
      <c r="I40" s="93"/>
    </row>
    <row r="41" spans="2:9">
      <c r="B41" s="74"/>
      <c r="C41" s="91"/>
      <c r="D41" s="94"/>
      <c r="E41" s="28"/>
      <c r="F41" s="94"/>
      <c r="G41" s="28"/>
      <c r="H41" s="79"/>
      <c r="I41" s="95"/>
    </row>
    <row r="42" spans="2:9">
      <c r="B42" s="89"/>
      <c r="C42" s="48" t="s">
        <v>58</v>
      </c>
      <c r="D42" s="96"/>
      <c r="E42" s="48" t="s">
        <v>59</v>
      </c>
      <c r="F42" s="48" t="s">
        <v>60</v>
      </c>
      <c r="G42" s="48" t="s">
        <v>61</v>
      </c>
      <c r="H42" s="97"/>
      <c r="I42" s="98"/>
    </row>
    <row r="43" spans="2:9">
      <c r="B43" s="89"/>
      <c r="C43" s="28"/>
      <c r="D43" s="91"/>
      <c r="E43" s="28"/>
      <c r="F43" s="28"/>
      <c r="G43" s="28"/>
      <c r="H43" s="97"/>
      <c r="I43" s="98"/>
    </row>
    <row r="44" spans="2:9">
      <c r="B44" s="89"/>
      <c r="C44" s="48" t="s">
        <v>62</v>
      </c>
      <c r="D44" s="96"/>
      <c r="E44" s="99">
        <v>3.5000000000000003E-2</v>
      </c>
      <c r="F44" s="48">
        <v>0</v>
      </c>
      <c r="G44" s="99">
        <f>E44*F44</f>
        <v>0</v>
      </c>
      <c r="H44" s="97"/>
      <c r="I44" s="98"/>
    </row>
    <row r="45" spans="2:9">
      <c r="B45" s="89"/>
      <c r="C45" s="48" t="s">
        <v>63</v>
      </c>
      <c r="D45" s="96"/>
      <c r="E45" s="99">
        <v>4.2000000000000003E-2</v>
      </c>
      <c r="F45" s="48">
        <v>20</v>
      </c>
      <c r="G45" s="99">
        <f>E45*F45</f>
        <v>0.84000000000000008</v>
      </c>
      <c r="H45" s="100"/>
      <c r="I45" s="93"/>
    </row>
    <row r="46" spans="2:9">
      <c r="B46" s="89"/>
      <c r="C46" s="48" t="s">
        <v>64</v>
      </c>
      <c r="D46" s="48"/>
      <c r="E46" s="99">
        <v>5.3999999999999999E-2</v>
      </c>
      <c r="F46" s="48">
        <v>15</v>
      </c>
      <c r="G46" s="99">
        <f>E46*F46</f>
        <v>0.80999999999999994</v>
      </c>
      <c r="H46" s="79"/>
      <c r="I46" s="93"/>
    </row>
    <row r="47" spans="2:9" ht="11.25" customHeight="1">
      <c r="B47" s="89"/>
      <c r="C47" s="48" t="s">
        <v>65</v>
      </c>
      <c r="D47" s="48"/>
      <c r="E47" s="99">
        <v>0.25</v>
      </c>
      <c r="F47" s="48">
        <v>5</v>
      </c>
      <c r="G47" s="99">
        <f>E47*F47</f>
        <v>1.25</v>
      </c>
      <c r="H47" s="61"/>
      <c r="I47" s="93"/>
    </row>
    <row r="48" spans="2:9">
      <c r="B48" s="101"/>
      <c r="C48" s="28"/>
      <c r="D48" s="28"/>
      <c r="E48" s="28" t="s">
        <v>66</v>
      </c>
      <c r="F48" s="28"/>
      <c r="G48" s="102">
        <f>SUM(G44:G47)</f>
        <v>2.9</v>
      </c>
      <c r="H48" s="65"/>
      <c r="I48" s="93"/>
    </row>
    <row r="49" spans="2:9">
      <c r="B49" s="84"/>
      <c r="C49" s="28"/>
      <c r="D49" s="28"/>
      <c r="E49" s="28"/>
      <c r="F49" s="28"/>
      <c r="G49" s="61"/>
      <c r="H49" s="65"/>
      <c r="I49" s="93"/>
    </row>
    <row r="50" spans="2:9">
      <c r="B50" s="101"/>
      <c r="C50" s="28"/>
      <c r="D50" s="28"/>
      <c r="E50" s="28"/>
      <c r="F50" s="28"/>
      <c r="G50" s="61"/>
      <c r="H50" s="65"/>
      <c r="I50" s="93"/>
    </row>
    <row r="51" spans="2:9">
      <c r="B51" s="89"/>
      <c r="C51" s="91" t="s">
        <v>67</v>
      </c>
      <c r="D51" s="94"/>
      <c r="E51" s="28"/>
      <c r="F51" s="94"/>
      <c r="G51" s="28"/>
      <c r="H51" s="65"/>
      <c r="I51" s="93"/>
    </row>
    <row r="52" spans="2:9">
      <c r="B52" s="103"/>
      <c r="C52" s="28"/>
      <c r="D52" s="94"/>
      <c r="E52" s="28"/>
      <c r="F52" s="94"/>
      <c r="G52" s="94"/>
      <c r="H52" s="65"/>
      <c r="I52" s="104"/>
    </row>
    <row r="53" spans="2:9">
      <c r="B53" s="103"/>
      <c r="C53" s="48" t="s">
        <v>58</v>
      </c>
      <c r="D53" s="96"/>
      <c r="E53" s="48" t="s">
        <v>59</v>
      </c>
      <c r="F53" s="48" t="s">
        <v>60</v>
      </c>
      <c r="G53" s="48" t="s">
        <v>61</v>
      </c>
      <c r="H53" s="65"/>
      <c r="I53" s="104"/>
    </row>
    <row r="54" spans="2:9">
      <c r="B54" s="103"/>
      <c r="C54" s="28"/>
      <c r="D54" s="91"/>
      <c r="E54" s="28"/>
      <c r="F54" s="28"/>
      <c r="G54" s="28"/>
      <c r="H54" s="65"/>
      <c r="I54" s="104"/>
    </row>
    <row r="55" spans="2:9">
      <c r="B55" s="103"/>
      <c r="C55" s="48" t="s">
        <v>62</v>
      </c>
      <c r="D55" s="96"/>
      <c r="E55" s="99">
        <v>3.5000000000000003E-2</v>
      </c>
      <c r="F55" s="48">
        <v>30</v>
      </c>
      <c r="G55" s="99">
        <f>E55*F55</f>
        <v>1.05</v>
      </c>
      <c r="H55" s="65"/>
      <c r="I55" s="104"/>
    </row>
    <row r="56" spans="2:9">
      <c r="B56" s="103"/>
      <c r="C56" s="48" t="s">
        <v>63</v>
      </c>
      <c r="D56" s="96"/>
      <c r="E56" s="99">
        <v>4.2000000000000003E-2</v>
      </c>
      <c r="F56" s="48">
        <v>0</v>
      </c>
      <c r="G56" s="99">
        <f>E56*F56</f>
        <v>0</v>
      </c>
      <c r="H56" s="65"/>
      <c r="I56" s="104"/>
    </row>
    <row r="57" spans="2:9">
      <c r="B57" s="103"/>
      <c r="C57" s="48" t="s">
        <v>64</v>
      </c>
      <c r="D57" s="48"/>
      <c r="E57" s="99">
        <v>5.3999999999999999E-2</v>
      </c>
      <c r="F57" s="48">
        <v>15</v>
      </c>
      <c r="G57" s="99">
        <f>E57*F57</f>
        <v>0.80999999999999994</v>
      </c>
      <c r="H57" s="65"/>
      <c r="I57" s="104"/>
    </row>
    <row r="58" spans="2:9">
      <c r="B58" s="103"/>
      <c r="C58" s="48" t="s">
        <v>68</v>
      </c>
      <c r="D58" s="48"/>
      <c r="E58" s="99">
        <v>0.25</v>
      </c>
      <c r="F58" s="48">
        <v>2.5</v>
      </c>
      <c r="G58" s="99">
        <f>E58*F58</f>
        <v>0.625</v>
      </c>
      <c r="H58" s="65"/>
      <c r="I58" s="104"/>
    </row>
    <row r="59" spans="2:9">
      <c r="B59" s="60"/>
      <c r="C59" s="28"/>
      <c r="D59" s="28"/>
      <c r="E59" s="28" t="s">
        <v>66</v>
      </c>
      <c r="F59" s="28"/>
      <c r="G59" s="102">
        <f>SUM(G55:G58)</f>
        <v>2.4849999999999999</v>
      </c>
      <c r="H59" s="65"/>
      <c r="I59" s="63"/>
    </row>
    <row r="60" spans="2:9" ht="13.5" thickBot="1">
      <c r="B60" s="69"/>
      <c r="C60" s="70"/>
      <c r="D60" s="70"/>
      <c r="E60" s="70"/>
      <c r="F60" s="70"/>
      <c r="G60" s="71"/>
      <c r="H60" s="72"/>
      <c r="I60" s="73"/>
    </row>
    <row r="61" spans="2:9">
      <c r="C61" s="28"/>
      <c r="D61" s="28"/>
      <c r="E61" s="28"/>
      <c r="F61" s="61"/>
      <c r="G61" s="61"/>
      <c r="H61" s="65"/>
    </row>
    <row r="62" spans="2:9">
      <c r="C62" s="28"/>
      <c r="D62" s="28"/>
      <c r="E62" s="28"/>
      <c r="F62" s="61"/>
      <c r="G62" s="61"/>
      <c r="H62" s="65"/>
    </row>
  </sheetData>
  <printOptions horizontalCentered="1" verticalCentered="1"/>
  <pageMargins left="0" right="0" top="0" bottom="0" header="0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t6</vt:lpstr>
      <vt:lpstr>t7</vt:lpstr>
      <vt:lpstr>'t7'!Área_de_impresión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Palma Palma</dc:creator>
  <cp:lastModifiedBy>user</cp:lastModifiedBy>
  <dcterms:created xsi:type="dcterms:W3CDTF">2017-01-03T18:29:05Z</dcterms:created>
  <dcterms:modified xsi:type="dcterms:W3CDTF">2017-01-10T10:34:13Z</dcterms:modified>
</cp:coreProperties>
</file>